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งานประจำวัน\"/>
    </mc:Choice>
  </mc:AlternateContent>
  <xr:revisionPtr revIDLastSave="0" documentId="13_ncr:1_{3B6CCBDE-2E70-4964-AC99-092C184C9A1C}" xr6:coauthVersionLast="47" xr6:coauthVersionMax="47" xr10:uidLastSave="{00000000-0000-0000-0000-000000000000}"/>
  <bookViews>
    <workbookView xWindow="7050" yWindow="2745" windowWidth="28800" windowHeight="13920" xr2:uid="{B9401F62-6D24-4244-9F17-FEFAEA3FD572}"/>
  </bookViews>
  <sheets>
    <sheet name="รายปีงบประมาณ" sheetId="1" r:id="rId1"/>
  </sheets>
  <definedNames>
    <definedName name="_xlnm.Print_Area" localSheetId="0">รายปีงบประมาณ!$A$1:$O$39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13" i="1"/>
  <c r="F9" i="1"/>
  <c r="F10" i="1"/>
  <c r="F14" i="1" s="1"/>
  <c r="C14" i="1"/>
  <c r="E14" i="1"/>
  <c r="E7" i="1"/>
  <c r="P45" i="1"/>
  <c r="P44" i="1"/>
  <c r="P43" i="1"/>
  <c r="P32" i="1"/>
  <c r="P33" i="1"/>
  <c r="P31" i="1"/>
  <c r="N43" i="1"/>
  <c r="M43" i="1"/>
  <c r="L43" i="1"/>
  <c r="K43" i="1"/>
  <c r="J43" i="1"/>
  <c r="I43" i="1"/>
  <c r="N44" i="1"/>
  <c r="M44" i="1"/>
  <c r="L44" i="1"/>
  <c r="K44" i="1"/>
  <c r="J44" i="1"/>
  <c r="I44" i="1"/>
  <c r="N45" i="1"/>
  <c r="M45" i="1"/>
  <c r="L45" i="1"/>
  <c r="K45" i="1"/>
  <c r="J45" i="1"/>
  <c r="I45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O47" i="1"/>
  <c r="O42" i="1"/>
  <c r="O41" i="1"/>
  <c r="O40" i="1"/>
  <c r="F37" i="1"/>
  <c r="G37" i="1"/>
  <c r="H37" i="1"/>
  <c r="I37" i="1"/>
  <c r="J37" i="1"/>
  <c r="K37" i="1"/>
  <c r="L37" i="1"/>
  <c r="M37" i="1"/>
  <c r="N37" i="1"/>
  <c r="C37" i="1"/>
  <c r="D37" i="1"/>
  <c r="E37" i="1"/>
  <c r="C33" i="1"/>
  <c r="D33" i="1"/>
  <c r="E33" i="1"/>
  <c r="F33" i="1"/>
  <c r="C19" i="1"/>
  <c r="N19" i="1"/>
  <c r="N21" i="1"/>
  <c r="N46" i="1" l="1"/>
  <c r="N50" i="1" s="1"/>
  <c r="O49" i="1"/>
  <c r="M46" i="1"/>
  <c r="M50" i="1" s="1"/>
  <c r="F46" i="1"/>
  <c r="F50" i="1" s="1"/>
  <c r="E46" i="1"/>
  <c r="E50" i="1" s="1"/>
  <c r="G46" i="1"/>
  <c r="G50" i="1" s="1"/>
  <c r="L46" i="1"/>
  <c r="L50" i="1" s="1"/>
  <c r="K46" i="1"/>
  <c r="K50" i="1" s="1"/>
  <c r="O45" i="1"/>
  <c r="O43" i="1"/>
  <c r="H46" i="1"/>
  <c r="H50" i="1" s="1"/>
  <c r="I46" i="1"/>
  <c r="I50" i="1" s="1"/>
  <c r="O44" i="1"/>
  <c r="D46" i="1"/>
  <c r="D50" i="1" s="1"/>
  <c r="C46" i="1"/>
  <c r="J46" i="1"/>
  <c r="J50" i="1" s="1"/>
  <c r="C50" i="1" l="1"/>
  <c r="O50" i="1" s="1"/>
  <c r="O46" i="1"/>
  <c r="G33" i="1" l="1"/>
  <c r="H33" i="1"/>
  <c r="I33" i="1"/>
  <c r="J33" i="1"/>
  <c r="K33" i="1"/>
  <c r="L33" i="1"/>
  <c r="M33" i="1"/>
  <c r="N33" i="1"/>
  <c r="C32" i="1"/>
  <c r="D32" i="1"/>
  <c r="E32" i="1"/>
  <c r="F32" i="1"/>
  <c r="G32" i="1"/>
  <c r="H32" i="1"/>
  <c r="I32" i="1"/>
  <c r="J32" i="1"/>
  <c r="K32" i="1"/>
  <c r="L32" i="1"/>
  <c r="M32" i="1"/>
  <c r="N32" i="1"/>
  <c r="C31" i="1"/>
  <c r="D31" i="1"/>
  <c r="E31" i="1"/>
  <c r="F31" i="1"/>
  <c r="G31" i="1"/>
  <c r="H31" i="1"/>
  <c r="I31" i="1"/>
  <c r="J31" i="1"/>
  <c r="J34" i="1" s="1"/>
  <c r="K31" i="1"/>
  <c r="K34" i="1" s="1"/>
  <c r="K38" i="1" s="1"/>
  <c r="L31" i="1"/>
  <c r="M31" i="1"/>
  <c r="N31" i="1"/>
  <c r="C21" i="1"/>
  <c r="E21" i="1"/>
  <c r="D21" i="1"/>
  <c r="C20" i="1"/>
  <c r="D20" i="1"/>
  <c r="E20" i="1"/>
  <c r="D19" i="1"/>
  <c r="D22" i="1" s="1"/>
  <c r="E19" i="1"/>
  <c r="I25" i="1"/>
  <c r="H25" i="1"/>
  <c r="G25" i="1"/>
  <c r="F25" i="1"/>
  <c r="E25" i="1"/>
  <c r="D25" i="1"/>
  <c r="C25" i="1"/>
  <c r="O25" i="1" s="1"/>
  <c r="H21" i="1"/>
  <c r="G21" i="1"/>
  <c r="F21" i="1"/>
  <c r="G20" i="1"/>
  <c r="F20" i="1"/>
  <c r="H20" i="1"/>
  <c r="F19" i="1"/>
  <c r="G19" i="1"/>
  <c r="H19" i="1"/>
  <c r="I21" i="1"/>
  <c r="I20" i="1"/>
  <c r="M25" i="1"/>
  <c r="L25" i="1"/>
  <c r="K25" i="1"/>
  <c r="N25" i="1"/>
  <c r="C13" i="1"/>
  <c r="J22" i="1"/>
  <c r="I22" i="1"/>
  <c r="I26" i="1" s="1"/>
  <c r="M21" i="1"/>
  <c r="L21" i="1"/>
  <c r="L22" i="1" s="1"/>
  <c r="K21" i="1"/>
  <c r="K22" i="1" s="1"/>
  <c r="N20" i="1"/>
  <c r="N22" i="1" s="1"/>
  <c r="M20" i="1"/>
  <c r="L20" i="1"/>
  <c r="K20" i="1"/>
  <c r="J20" i="1"/>
  <c r="M19" i="1"/>
  <c r="L19" i="1"/>
  <c r="K19" i="1"/>
  <c r="J19" i="1"/>
  <c r="I19" i="1"/>
  <c r="J21" i="1"/>
  <c r="V13" i="1"/>
  <c r="V12" i="1"/>
  <c r="O37" i="1"/>
  <c r="O36" i="1"/>
  <c r="O35" i="1"/>
  <c r="O30" i="1"/>
  <c r="O29" i="1"/>
  <c r="O28" i="1"/>
  <c r="O24" i="1"/>
  <c r="O23" i="1"/>
  <c r="O18" i="1"/>
  <c r="O17" i="1"/>
  <c r="O16" i="1"/>
  <c r="O12" i="1"/>
  <c r="O11" i="1"/>
  <c r="O6" i="1"/>
  <c r="O5" i="1"/>
  <c r="O4" i="1"/>
  <c r="E13" i="1"/>
  <c r="D13" i="1"/>
  <c r="E9" i="1"/>
  <c r="D9" i="1"/>
  <c r="E8" i="1"/>
  <c r="D8" i="1"/>
  <c r="D7" i="1"/>
  <c r="C9" i="1"/>
  <c r="C8" i="1"/>
  <c r="C7" i="1"/>
  <c r="M22" i="1" l="1"/>
  <c r="O8" i="1"/>
  <c r="O7" i="1"/>
  <c r="E34" i="1"/>
  <c r="L34" i="1"/>
  <c r="E22" i="1"/>
  <c r="N34" i="1"/>
  <c r="N38" i="1" s="1"/>
  <c r="F34" i="1"/>
  <c r="I34" i="1"/>
  <c r="I38" i="1" s="1"/>
  <c r="C22" i="1"/>
  <c r="C26" i="1" s="1"/>
  <c r="F22" i="1"/>
  <c r="F26" i="1" s="1"/>
  <c r="K26" i="1"/>
  <c r="M26" i="1"/>
  <c r="L26" i="1"/>
  <c r="O13" i="1"/>
  <c r="F38" i="1"/>
  <c r="G22" i="1"/>
  <c r="G26" i="1" s="1"/>
  <c r="G34" i="1"/>
  <c r="G38" i="1" s="1"/>
  <c r="O21" i="1"/>
  <c r="C34" i="1"/>
  <c r="C38" i="1" s="1"/>
  <c r="N26" i="1"/>
  <c r="M34" i="1"/>
  <c r="M38" i="1" s="1"/>
  <c r="D26" i="1"/>
  <c r="H22" i="1"/>
  <c r="H26" i="1" s="1"/>
  <c r="D34" i="1"/>
  <c r="D38" i="1" s="1"/>
  <c r="E38" i="1"/>
  <c r="E26" i="1"/>
  <c r="H34" i="1"/>
  <c r="H38" i="1" s="1"/>
  <c r="L38" i="1"/>
  <c r="O9" i="1"/>
  <c r="J38" i="1"/>
  <c r="O33" i="1"/>
  <c r="O32" i="1"/>
  <c r="O31" i="1"/>
  <c r="O19" i="1"/>
  <c r="O20" i="1"/>
  <c r="D10" i="1"/>
  <c r="D14" i="1" s="1"/>
  <c r="E10" i="1"/>
  <c r="C10" i="1"/>
  <c r="O38" i="1" l="1"/>
  <c r="O26" i="1"/>
  <c r="O22" i="1"/>
  <c r="O34" i="1"/>
  <c r="O14" i="1"/>
  <c r="O10" i="1"/>
</calcChain>
</file>

<file path=xl/sharedStrings.xml><?xml version="1.0" encoding="utf-8"?>
<sst xmlns="http://schemas.openxmlformats.org/spreadsheetml/2006/main" count="82" uniqueCount="45">
  <si>
    <t>โซดาแอส</t>
  </si>
  <si>
    <t>ม.ค.</t>
  </si>
  <si>
    <t>ต.ค.</t>
  </si>
  <si>
    <t>พ.ย.</t>
  </si>
  <si>
    <t>ธ.ค.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</si>
  <si>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</si>
  <si>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</si>
  <si>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</si>
  <si>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</si>
  <si>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</si>
  <si>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</si>
  <si>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</si>
  <si>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</si>
  <si>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คลอรีน (บาท)</t>
  </si>
  <si>
    <t>สารส้ม (บาท)</t>
  </si>
  <si>
    <t>โซดาแอส (บาท)</t>
  </si>
  <si>
    <t>กำลังการผลิต (ลบ.ม.)</t>
  </si>
  <si>
    <t>จำนวนวันที่ผลิต (วัน)</t>
  </si>
  <si>
    <t>ปีงบประมาณ 2568</t>
  </si>
  <si>
    <t>ปีงบประมาณ 2567</t>
  </si>
  <si>
    <t>ปีงบประมาณ 2566</t>
  </si>
  <si>
    <t>25 kg./กระสอบ</t>
  </si>
  <si>
    <t>PAC สารส้มน้ำ</t>
  </si>
  <si>
    <t>20 ลิตร/ ถัง</t>
  </si>
  <si>
    <t>คลอรีนน้ำ 10%</t>
  </si>
  <si>
    <t>หจก.เพิ่มสุขการช่าง</t>
  </si>
  <si>
    <t>บ.โปรเคมีคอล เทรดดิ้ง</t>
  </si>
  <si>
    <t>บ.อินเตอร์ พรีทีฟ</t>
  </si>
  <si>
    <t>ที่</t>
  </si>
  <si>
    <t>รายการ</t>
  </si>
  <si>
    <t>รวมค่าสารเคมี</t>
  </si>
  <si>
    <t>กำลังการผลิต (ลบ.ม./วัน)</t>
  </si>
  <si>
    <t>ผลิตน้ำได้ (ลบ.ม.)</t>
  </si>
  <si>
    <t>ประหยัดค่าน้ำได้ (บาท)</t>
  </si>
  <si>
    <t>รวม</t>
  </si>
  <si>
    <t>นาย บัติ ติ๊บหน่อ</t>
  </si>
  <si>
    <t>บาท/วัน</t>
  </si>
  <si>
    <t>นาย ปฏิภาณ กรมแก้ว</t>
  </si>
  <si>
    <t>คลอรีน 10%</t>
  </si>
  <si>
    <t>บาท/ 2ชม.</t>
  </si>
  <si>
    <t>ปีงบประมาณ 2565</t>
  </si>
  <si>
    <t>ถังที่ 2 - 15 วัน</t>
  </si>
  <si>
    <t>ถังที่ 2 - 31 วัน</t>
  </si>
  <si>
    <t>ถังที่ 2 - 18 วัน</t>
  </si>
  <si>
    <t>สรุปค่าสารเคมีที่ใช้ในการปรับปรุงคุณภาพน้ำ ระบบผลิตน้ำประปาใต้ดิน โรงพยาบาลเชียงรายประชานุเคราะห์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</si>
</sst>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4"/>
      <color theme="1"/>
      <name val="TH Sarabun New"/>
      <family val="2"/>
      <charset val="222"/>
    </font>
    <font>
      <sz val="14"/>
      <color theme="1"/>
      <name val="TH Sarabun New"/>
      <family val="2"/>
      <charset val="222"/>
    </font>
    <font>
      <sz val="8"/>
      <name val="TH Sarabun New"/>
      <family val="2"/>
      <charset val="22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6"/>
      <color rgb="FFFF0000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sz val="16"/>
      <color rgb="FF0070C0"/>
      <name val="TH Sarabun New"/>
      <family val="2"/>
    </font>
    <font>
      <b/>
      <sz val="24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4" xfId="0" applyFont="1" applyBorder="1"/>
    <xf numFmtId="0" fontId="3" fillId="0" borderId="4" xfId="0" applyFont="1" applyBorder="1" applyAlignment="1">
      <alignment horizontal="left" inden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/>
    <xf numFmtId="0" fontId="4" fillId="0" borderId="7" xfId="0" applyFont="1" applyBorder="1" applyAlignment="1">
      <alignment horizontal="left" indent="1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 indent="1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left" indent="1"/>
    </xf>
    <xf numFmtId="0" fontId="3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25" xfId="0" applyFont="1" applyBorder="1" applyAlignment="1">
      <alignment horizontal="left" indent="1"/>
    </xf>
    <xf numFmtId="0" fontId="3" fillId="0" borderId="1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27" xfId="0" applyFont="1" applyBorder="1" applyAlignment="1">
      <alignment horizontal="left" indent="1"/>
    </xf>
    <xf numFmtId="43" fontId="3" fillId="0" borderId="28" xfId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4" fillId="0" borderId="22" xfId="0" applyFont="1" applyBorder="1" applyAlignment="1">
      <alignment horizontal="left" indent="1"/>
    </xf>
    <xf numFmtId="43" fontId="3" fillId="0" borderId="19" xfId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3" borderId="30" xfId="0" applyFont="1" applyFill="1" applyBorder="1" applyAlignment="1">
      <alignment horizontal="left" indent="1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3" fontId="4" fillId="3" borderId="31" xfId="1" applyFont="1" applyFill="1" applyBorder="1" applyAlignment="1">
      <alignment horizontal="center"/>
    </xf>
    <xf numFmtId="0" fontId="4" fillId="0" borderId="12" xfId="0" applyFont="1" applyBorder="1" applyAlignment="1">
      <alignment horizontal="left" indent="1"/>
    </xf>
    <xf numFmtId="43" fontId="3" fillId="0" borderId="2" xfId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4" fillId="2" borderId="40" xfId="0" applyFont="1" applyFill="1" applyBorder="1" applyAlignment="1">
      <alignment horizontal="left" indent="1"/>
    </xf>
    <xf numFmtId="43" fontId="4" fillId="2" borderId="18" xfId="0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4" fillId="4" borderId="22" xfId="0" applyFont="1" applyFill="1" applyBorder="1" applyAlignment="1">
      <alignment horizontal="left" indent="1"/>
    </xf>
    <xf numFmtId="43" fontId="4" fillId="4" borderId="19" xfId="0" applyNumberFormat="1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left" indent="1"/>
    </xf>
    <xf numFmtId="0" fontId="3" fillId="3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43" fontId="4" fillId="3" borderId="28" xfId="1" applyFont="1" applyFill="1" applyBorder="1" applyAlignment="1">
      <alignment horizontal="center"/>
    </xf>
    <xf numFmtId="43" fontId="3" fillId="0" borderId="39" xfId="0" applyNumberFormat="1" applyFont="1" applyBorder="1" applyAlignment="1">
      <alignment horizontal="center"/>
    </xf>
    <xf numFmtId="43" fontId="3" fillId="0" borderId="37" xfId="0" applyNumberFormat="1" applyFont="1" applyBorder="1" applyAlignment="1">
      <alignment horizontal="center"/>
    </xf>
    <xf numFmtId="43" fontId="3" fillId="0" borderId="36" xfId="0" applyNumberFormat="1" applyFont="1" applyBorder="1" applyAlignment="1">
      <alignment horizontal="center"/>
    </xf>
    <xf numFmtId="43" fontId="3" fillId="2" borderId="39" xfId="0" applyNumberFormat="1" applyFont="1" applyFill="1" applyBorder="1" applyAlignment="1">
      <alignment horizontal="center"/>
    </xf>
    <xf numFmtId="43" fontId="4" fillId="3" borderId="38" xfId="0" applyNumberFormat="1" applyFont="1" applyFill="1" applyBorder="1" applyAlignment="1">
      <alignment horizontal="center"/>
    </xf>
    <xf numFmtId="43" fontId="4" fillId="4" borderId="21" xfId="0" applyNumberFormat="1" applyFont="1" applyFill="1" applyBorder="1" applyAlignment="1">
      <alignment horizontal="center"/>
    </xf>
    <xf numFmtId="43" fontId="4" fillId="3" borderId="24" xfId="0" applyNumberFormat="1" applyFont="1" applyFill="1" applyBorder="1" applyAlignment="1">
      <alignment horizontal="center"/>
    </xf>
    <xf numFmtId="0" fontId="3" fillId="0" borderId="40" xfId="0" applyFont="1" applyBorder="1" applyAlignment="1">
      <alignment horizontal="left" indent="1"/>
    </xf>
    <xf numFmtId="0" fontId="3" fillId="0" borderId="18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43" fontId="4" fillId="0" borderId="2" xfId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36" xfId="0" applyFont="1" applyBorder="1" applyAlignment="1">
      <alignment horizontal="center"/>
    </xf>
    <xf numFmtId="43" fontId="3" fillId="0" borderId="38" xfId="0" applyNumberFormat="1" applyFont="1" applyBorder="1" applyAlignment="1">
      <alignment horizontal="center"/>
    </xf>
    <xf numFmtId="43" fontId="3" fillId="0" borderId="21" xfId="0" applyNumberFormat="1" applyFont="1" applyBorder="1" applyAlignment="1">
      <alignment horizontal="center"/>
    </xf>
    <xf numFmtId="0" fontId="3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14" fontId="3" fillId="0" borderId="47" xfId="0" applyNumberFormat="1" applyFont="1" applyBorder="1" applyAlignment="1">
      <alignment horizontal="center"/>
    </xf>
    <xf numFmtId="43" fontId="3" fillId="0" borderId="0" xfId="0" applyNumberFormat="1" applyFont="1" applyBorder="1" applyAlignment="1">
      <alignment horizontal="center"/>
    </xf>
    <xf numFmtId="43" fontId="4" fillId="3" borderId="0" xfId="0" applyNumberFormat="1" applyFont="1" applyFill="1" applyBorder="1" applyAlignment="1">
      <alignment horizontal="center"/>
    </xf>
    <xf numFmtId="43" fontId="3" fillId="2" borderId="0" xfId="0" applyNumberFormat="1" applyFont="1" applyFill="1" applyBorder="1" applyAlignment="1">
      <alignment horizontal="center"/>
    </xf>
    <xf numFmtId="43" fontId="4" fillId="4" borderId="0" xfId="0" applyNumberFormat="1" applyFont="1" applyFill="1" applyBorder="1" applyAlignment="1">
      <alignment horizontal="center"/>
    </xf>
    <xf numFmtId="43" fontId="3" fillId="0" borderId="10" xfId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0" fontId="3" fillId="0" borderId="11" xfId="0" applyFont="1" applyBorder="1" applyAlignment="1">
      <alignment horizontal="left" indent="7"/>
    </xf>
    <xf numFmtId="0" fontId="3" fillId="0" borderId="26" xfId="0" applyFont="1" applyBorder="1" applyAlignment="1">
      <alignment horizontal="left" indent="7"/>
    </xf>
    <xf numFmtId="0" fontId="3" fillId="2" borderId="36" xfId="0" applyFont="1" applyFill="1" applyBorder="1" applyAlignment="1">
      <alignment horizontal="right"/>
    </xf>
    <xf numFmtId="0" fontId="3" fillId="2" borderId="36" xfId="0" applyFont="1" applyFill="1" applyBorder="1" applyAlignment="1"/>
    <xf numFmtId="0" fontId="3" fillId="0" borderId="1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26" xfId="0" applyFont="1" applyBorder="1" applyAlignment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43" fontId="4" fillId="3" borderId="31" xfId="0" applyNumberFormat="1" applyFont="1" applyFill="1" applyBorder="1" applyAlignment="1">
      <alignment horizontal="center"/>
    </xf>
    <xf numFmtId="43" fontId="4" fillId="3" borderId="42" xfId="0" applyNumberFormat="1" applyFont="1" applyFill="1" applyBorder="1" applyAlignment="1">
      <alignment horizontal="center"/>
    </xf>
    <xf numFmtId="43" fontId="7" fillId="4" borderId="19" xfId="0" applyNumberFormat="1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43" fontId="8" fillId="3" borderId="28" xfId="1" applyFont="1" applyFill="1" applyBorder="1" applyAlignment="1">
      <alignment horizontal="center"/>
    </xf>
    <xf numFmtId="43" fontId="8" fillId="0" borderId="1" xfId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43" fontId="7" fillId="3" borderId="28" xfId="1" applyFont="1" applyFill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textRotation="90"/>
    </xf>
    <xf numFmtId="0" fontId="4" fillId="0" borderId="34" xfId="0" applyFont="1" applyBorder="1" applyAlignment="1">
      <alignment horizontal="center" vertical="center" textRotation="90"/>
    </xf>
    <xf numFmtId="0" fontId="4" fillId="0" borderId="35" xfId="0" applyFont="1" applyBorder="1" applyAlignment="1">
      <alignment horizontal="center" vertical="center" textRotation="90"/>
    </xf>
    <xf numFmtId="0" fontId="4" fillId="0" borderId="4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3183F-DD1C-4750-80BB-D660F873F33E}">
  <dimension ref="A1:Y51"/>
  <sheetViews>
    <sheetView tabSelected="1" view="pageBreakPreview" zoomScale="60" zoomScaleNormal="70" workbookViewId="0">
      <selection activeCell="F5" sqref="F5"/>
    </sheetView>
  </sheetViews>
  <sheetFormatPr defaultColWidth="8.85546875" defaultRowHeight="24" x14ac:dyDescent="0.55000000000000004"/>
  <cols>
    <col min="1" max="1" width="5" style="5" bestFit="1" customWidth="1"/>
    <col min="2" max="2" width="26.85546875" style="38" bestFit="1" customWidth="1"/>
    <col min="3" max="16" width="17.85546875" style="39" customWidth="1"/>
    <col min="17" max="17" width="5.85546875" style="39" customWidth="1"/>
    <col min="18" max="18" width="8.85546875" style="5" bestFit="1" customWidth="1"/>
    <col min="19" max="19" width="18" style="5" bestFit="1" customWidth="1"/>
    <col min="20" max="20" width="10.5703125" style="5" bestFit="1" customWidth="1"/>
    <col min="21" max="21" width="11.85546875" style="5" bestFit="1" customWidth="1"/>
    <col min="22" max="22" width="10.5703125" style="5" bestFit="1" customWidth="1"/>
    <col min="23" max="23" width="20.140625" style="5" bestFit="1" customWidth="1"/>
    <col min="24" max="24" width="17.7109375" style="5" bestFit="1" customWidth="1"/>
    <col min="25" max="25" width="23.42578125" style="5" bestFit="1" customWidth="1"/>
    <col min="26" max="16384" width="8.85546875" style="5"/>
  </cols>
  <sheetData>
    <row r="1" spans="1:25" ht="36" x14ac:dyDescent="0.8">
      <c r="A1" s="135" t="s">
        <v>44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25" ht="12" customHeight="1" thickBot="1" x14ac:dyDescent="0.6"/>
    <row r="3" spans="1:25" ht="24.75" thickBot="1" x14ac:dyDescent="0.6">
      <c r="A3" s="1"/>
      <c r="B3" s="2"/>
      <c r="C3" s="3" t="s">
        <v>2</v>
      </c>
      <c r="D3" s="3" t="s">
        <v>3</v>
      </c>
      <c r="E3" s="3" t="s">
        <v>4</v>
      </c>
      <c r="F3" s="3" t="s">
        <v>1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4" t="s">
        <v>12</v>
      </c>
      <c r="O3" s="46" t="s">
        <v>34</v>
      </c>
      <c r="P3" s="40"/>
      <c r="Q3" s="40"/>
      <c r="R3" s="131" t="s">
        <v>28</v>
      </c>
      <c r="S3" s="133" t="s">
        <v>29</v>
      </c>
      <c r="T3" s="80"/>
      <c r="U3" s="80"/>
      <c r="V3" s="80"/>
      <c r="W3" s="81" t="s">
        <v>25</v>
      </c>
      <c r="X3" s="81" t="s">
        <v>27</v>
      </c>
      <c r="Y3" s="82" t="s">
        <v>26</v>
      </c>
    </row>
    <row r="4" spans="1:25" ht="24.75" thickBot="1" x14ac:dyDescent="0.6">
      <c r="A4" s="128" t="s">
        <v>18</v>
      </c>
      <c r="B4" s="44" t="s">
        <v>38</v>
      </c>
      <c r="C4" s="109">
        <v>85</v>
      </c>
      <c r="D4" s="109">
        <v>66</v>
      </c>
      <c r="E4" s="109">
        <v>90</v>
      </c>
      <c r="F4" s="109">
        <v>27</v>
      </c>
      <c r="G4" s="109"/>
      <c r="H4" s="109"/>
      <c r="I4" s="109"/>
      <c r="J4" s="109"/>
      <c r="K4" s="109"/>
      <c r="L4" s="109"/>
      <c r="M4" s="109"/>
      <c r="N4" s="110"/>
      <c r="O4" s="111">
        <f t="shared" ref="O4:O12" si="0">SUM(C4:N4)</f>
        <v>268</v>
      </c>
      <c r="P4" s="41"/>
      <c r="Q4" s="41"/>
      <c r="R4" s="132"/>
      <c r="S4" s="134"/>
      <c r="T4" s="9">
        <v>242531</v>
      </c>
      <c r="U4" s="9">
        <v>242797</v>
      </c>
      <c r="V4" s="9">
        <v>242979</v>
      </c>
      <c r="W4" s="10">
        <v>243613</v>
      </c>
      <c r="X4" s="10">
        <v>243704</v>
      </c>
      <c r="Y4" s="83">
        <v>243973</v>
      </c>
    </row>
    <row r="5" spans="1:25" x14ac:dyDescent="0.55000000000000004">
      <c r="A5" s="129"/>
      <c r="B5" s="11" t="s">
        <v>22</v>
      </c>
      <c r="C5" s="117">
        <v>174</v>
      </c>
      <c r="D5" s="117">
        <v>130</v>
      </c>
      <c r="E5" s="117">
        <v>184</v>
      </c>
      <c r="F5" s="117">
        <v>54</v>
      </c>
      <c r="G5" s="117"/>
      <c r="H5" s="117"/>
      <c r="I5" s="117"/>
      <c r="J5" s="117"/>
      <c r="K5" s="117"/>
      <c r="L5" s="117"/>
      <c r="M5" s="117"/>
      <c r="N5" s="118"/>
      <c r="O5" s="119">
        <f t="shared" si="0"/>
        <v>542</v>
      </c>
      <c r="P5" s="41"/>
      <c r="Q5" s="41"/>
      <c r="R5" s="14">
        <v>1</v>
      </c>
      <c r="S5" s="15" t="s">
        <v>24</v>
      </c>
      <c r="T5" s="16">
        <v>260</v>
      </c>
      <c r="U5" s="16">
        <v>280</v>
      </c>
      <c r="V5" s="17">
        <v>375</v>
      </c>
      <c r="W5" s="16">
        <v>280</v>
      </c>
      <c r="X5" s="16">
        <v>275</v>
      </c>
      <c r="Y5" s="18">
        <v>230</v>
      </c>
    </row>
    <row r="6" spans="1:25" ht="24.75" thickBot="1" x14ac:dyDescent="0.6">
      <c r="A6" s="129"/>
      <c r="B6" s="19" t="s">
        <v>0</v>
      </c>
      <c r="C6" s="120">
        <v>29</v>
      </c>
      <c r="D6" s="120">
        <v>21</v>
      </c>
      <c r="E6" s="120">
        <v>30</v>
      </c>
      <c r="F6" s="120">
        <v>9</v>
      </c>
      <c r="G6" s="120"/>
      <c r="H6" s="120"/>
      <c r="I6" s="120"/>
      <c r="J6" s="120"/>
      <c r="K6" s="120"/>
      <c r="L6" s="120"/>
      <c r="M6" s="120"/>
      <c r="N6" s="121"/>
      <c r="O6" s="122">
        <f t="shared" si="0"/>
        <v>89</v>
      </c>
      <c r="P6" s="41"/>
      <c r="Q6" s="41"/>
      <c r="R6" s="22"/>
      <c r="S6" s="23" t="s">
        <v>23</v>
      </c>
      <c r="T6" s="23"/>
      <c r="U6" s="23"/>
      <c r="V6" s="24"/>
      <c r="W6" s="23"/>
      <c r="X6" s="23"/>
      <c r="Y6" s="25"/>
    </row>
    <row r="7" spans="1:25" x14ac:dyDescent="0.55000000000000004">
      <c r="A7" s="129"/>
      <c r="B7" s="26" t="s">
        <v>13</v>
      </c>
      <c r="C7" s="27">
        <f>C4*X5</f>
        <v>23375</v>
      </c>
      <c r="D7" s="27">
        <f>D4*X5</f>
        <v>18150</v>
      </c>
      <c r="E7" s="27">
        <f>E4*X5</f>
        <v>24750</v>
      </c>
      <c r="F7" s="27">
        <f>F4*X5</f>
        <v>7425</v>
      </c>
      <c r="G7" s="28"/>
      <c r="H7" s="28"/>
      <c r="I7" s="28"/>
      <c r="J7" s="28"/>
      <c r="K7" s="28"/>
      <c r="L7" s="28"/>
      <c r="M7" s="28"/>
      <c r="N7" s="29"/>
      <c r="O7" s="63">
        <f t="shared" si="0"/>
        <v>73700</v>
      </c>
      <c r="P7" s="84"/>
      <c r="Q7" s="41"/>
      <c r="R7" s="14">
        <v>2</v>
      </c>
      <c r="S7" s="15" t="s">
        <v>22</v>
      </c>
      <c r="T7" s="16">
        <v>310</v>
      </c>
      <c r="U7" s="16">
        <v>360</v>
      </c>
      <c r="V7" s="17">
        <v>566</v>
      </c>
      <c r="W7" s="16">
        <v>360</v>
      </c>
      <c r="X7" s="16">
        <v>280</v>
      </c>
      <c r="Y7" s="18">
        <v>240</v>
      </c>
    </row>
    <row r="8" spans="1:25" ht="24.75" thickBot="1" x14ac:dyDescent="0.6">
      <c r="A8" s="129"/>
      <c r="B8" s="11" t="s">
        <v>14</v>
      </c>
      <c r="C8" s="30">
        <f>C5*X7</f>
        <v>48720</v>
      </c>
      <c r="D8" s="30">
        <f>D5*X7</f>
        <v>36400</v>
      </c>
      <c r="E8" s="30">
        <f>E5*X7</f>
        <v>51520</v>
      </c>
      <c r="F8" s="30">
        <f>F5*X7</f>
        <v>15120</v>
      </c>
      <c r="G8" s="12"/>
      <c r="H8" s="12"/>
      <c r="I8" s="12"/>
      <c r="J8" s="12"/>
      <c r="K8" s="12"/>
      <c r="L8" s="12"/>
      <c r="M8" s="12"/>
      <c r="N8" s="13"/>
      <c r="O8" s="64">
        <f t="shared" si="0"/>
        <v>151760</v>
      </c>
      <c r="P8" s="84"/>
      <c r="Q8" s="41"/>
      <c r="R8" s="22"/>
      <c r="S8" s="23" t="s">
        <v>23</v>
      </c>
      <c r="T8" s="23"/>
      <c r="U8" s="23"/>
      <c r="V8" s="24"/>
      <c r="W8" s="23"/>
      <c r="X8" s="23"/>
      <c r="Y8" s="25"/>
    </row>
    <row r="9" spans="1:25" x14ac:dyDescent="0.55000000000000004">
      <c r="A9" s="129"/>
      <c r="B9" s="31" t="s">
        <v>15</v>
      </c>
      <c r="C9" s="32">
        <f>C6*X9</f>
        <v>17400</v>
      </c>
      <c r="D9" s="32">
        <f>D6*X9</f>
        <v>12600</v>
      </c>
      <c r="E9" s="32">
        <f>E6*X9</f>
        <v>18000</v>
      </c>
      <c r="F9" s="32">
        <f>F6*X9</f>
        <v>5400</v>
      </c>
      <c r="G9" s="33"/>
      <c r="H9" s="33"/>
      <c r="I9" s="33"/>
      <c r="J9" s="33"/>
      <c r="K9" s="33"/>
      <c r="L9" s="33"/>
      <c r="M9" s="33"/>
      <c r="N9" s="34"/>
      <c r="O9" s="65">
        <f t="shared" si="0"/>
        <v>53400</v>
      </c>
      <c r="P9" s="84"/>
      <c r="Q9" s="41"/>
      <c r="R9" s="14">
        <v>3</v>
      </c>
      <c r="S9" s="15" t="s">
        <v>0</v>
      </c>
      <c r="T9" s="16">
        <v>535</v>
      </c>
      <c r="U9" s="16">
        <v>670</v>
      </c>
      <c r="V9" s="17">
        <v>850</v>
      </c>
      <c r="W9" s="16">
        <v>670</v>
      </c>
      <c r="X9" s="16">
        <v>600</v>
      </c>
      <c r="Y9" s="18">
        <v>560</v>
      </c>
    </row>
    <row r="10" spans="1:25" ht="24.75" thickBot="1" x14ac:dyDescent="0.6">
      <c r="A10" s="129"/>
      <c r="B10" s="35" t="s">
        <v>30</v>
      </c>
      <c r="C10" s="43">
        <f t="shared" ref="C10" si="1">SUM(C7:C9)</f>
        <v>89495</v>
      </c>
      <c r="D10" s="43">
        <f t="shared" ref="D10" si="2">SUM(D7:D9)</f>
        <v>67150</v>
      </c>
      <c r="E10" s="43">
        <f t="shared" ref="E10:F10" si="3">SUM(E7:E9)</f>
        <v>94270</v>
      </c>
      <c r="F10" s="43">
        <f t="shared" si="3"/>
        <v>27945</v>
      </c>
      <c r="G10" s="36"/>
      <c r="H10" s="36"/>
      <c r="I10" s="36"/>
      <c r="J10" s="36"/>
      <c r="K10" s="36"/>
      <c r="L10" s="36"/>
      <c r="M10" s="36"/>
      <c r="N10" s="37"/>
      <c r="O10" s="69">
        <f t="shared" si="0"/>
        <v>278860</v>
      </c>
      <c r="P10" s="85"/>
      <c r="Q10" s="42"/>
      <c r="R10" s="22"/>
      <c r="S10" s="23" t="s">
        <v>21</v>
      </c>
      <c r="T10" s="23"/>
      <c r="U10" s="23"/>
      <c r="V10" s="24"/>
      <c r="W10" s="23"/>
      <c r="X10" s="23"/>
      <c r="Y10" s="25"/>
    </row>
    <row r="11" spans="1:25" x14ac:dyDescent="0.55000000000000004">
      <c r="A11" s="129"/>
      <c r="B11" s="6" t="s">
        <v>32</v>
      </c>
      <c r="C11" s="74">
        <v>6536</v>
      </c>
      <c r="D11" s="74">
        <v>8622</v>
      </c>
      <c r="E11" s="74">
        <v>13010</v>
      </c>
      <c r="F11" s="74">
        <v>3890</v>
      </c>
      <c r="G11" s="7"/>
      <c r="H11" s="7"/>
      <c r="I11" s="7"/>
      <c r="J11" s="7"/>
      <c r="K11" s="7"/>
      <c r="L11" s="7"/>
      <c r="M11" s="7"/>
      <c r="N11" s="8"/>
      <c r="O11" s="66">
        <f t="shared" si="0"/>
        <v>32058</v>
      </c>
      <c r="P11" s="86"/>
      <c r="Q11" s="42"/>
    </row>
    <row r="12" spans="1:25" x14ac:dyDescent="0.55000000000000004">
      <c r="A12" s="129"/>
      <c r="B12" s="19" t="s">
        <v>17</v>
      </c>
      <c r="C12" s="90">
        <v>30</v>
      </c>
      <c r="D12" s="90">
        <v>21</v>
      </c>
      <c r="E12" s="90">
        <v>30</v>
      </c>
      <c r="F12" s="90">
        <v>9</v>
      </c>
      <c r="G12" s="90"/>
      <c r="H12" s="90"/>
      <c r="I12" s="90"/>
      <c r="J12" s="90"/>
      <c r="K12" s="90"/>
      <c r="L12" s="90"/>
      <c r="M12" s="90"/>
      <c r="N12" s="91"/>
      <c r="O12" s="58">
        <f t="shared" si="0"/>
        <v>90</v>
      </c>
      <c r="P12" s="42"/>
      <c r="Q12" s="42"/>
      <c r="R12" s="5" t="s">
        <v>35</v>
      </c>
      <c r="T12" s="39">
        <v>552</v>
      </c>
      <c r="U12" s="76" t="s">
        <v>36</v>
      </c>
      <c r="V12" s="5">
        <f>(T12/8)*2</f>
        <v>138</v>
      </c>
      <c r="W12" s="39" t="s">
        <v>39</v>
      </c>
    </row>
    <row r="13" spans="1:25" x14ac:dyDescent="0.55000000000000004">
      <c r="A13" s="129"/>
      <c r="B13" s="59" t="s">
        <v>31</v>
      </c>
      <c r="C13" s="62">
        <f>C11/C12</f>
        <v>217.86666666666667</v>
      </c>
      <c r="D13" s="62">
        <f t="shared" ref="D13:F13" si="4">D11/D12</f>
        <v>410.57142857142856</v>
      </c>
      <c r="E13" s="62">
        <f t="shared" si="4"/>
        <v>433.66666666666669</v>
      </c>
      <c r="F13" s="62">
        <f>F11/F12</f>
        <v>432.22222222222223</v>
      </c>
      <c r="G13" s="60"/>
      <c r="H13" s="60"/>
      <c r="I13" s="60"/>
      <c r="J13" s="60"/>
      <c r="K13" s="60"/>
      <c r="L13" s="60"/>
      <c r="M13" s="60"/>
      <c r="N13" s="61"/>
      <c r="O13" s="67">
        <f>AVERAGE(C13:E13)</f>
        <v>354.03492063492064</v>
      </c>
      <c r="P13" s="85"/>
      <c r="Q13" s="42"/>
      <c r="R13" s="5" t="s">
        <v>37</v>
      </c>
      <c r="T13" s="39">
        <v>342</v>
      </c>
      <c r="U13" s="76" t="s">
        <v>36</v>
      </c>
      <c r="V13" s="5">
        <f>(T13/8)*2</f>
        <v>85.5</v>
      </c>
      <c r="W13" s="39" t="s">
        <v>39</v>
      </c>
    </row>
    <row r="14" spans="1:25" x14ac:dyDescent="0.55000000000000004">
      <c r="A14" s="129"/>
      <c r="B14" s="54" t="s">
        <v>33</v>
      </c>
      <c r="C14" s="55">
        <f>((((C11*21.9)+550)*1.07)-C10)-(C12*V12)</f>
        <v>60111.587999999989</v>
      </c>
      <c r="D14" s="55">
        <f>((((D11*21.9)+550)*1.07)-D10)-(D12*V12)</f>
        <v>132579.826</v>
      </c>
      <c r="E14" s="55">
        <f>((((E11*21.9)+550)*1.07)-E10)-(E12*V12)</f>
        <v>207041.83000000002</v>
      </c>
      <c r="F14" s="55">
        <f>((((F11*21.9)+550)*1.07)-F10)-(F12*V12)</f>
        <v>62555.87000000001</v>
      </c>
      <c r="G14" s="56"/>
      <c r="H14" s="56"/>
      <c r="I14" s="56"/>
      <c r="J14" s="56"/>
      <c r="K14" s="56"/>
      <c r="L14" s="56"/>
      <c r="M14" s="56"/>
      <c r="N14" s="57"/>
      <c r="O14" s="68">
        <f>SUM(C14:N14)</f>
        <v>462289.114</v>
      </c>
      <c r="P14" s="87"/>
      <c r="Q14" s="41"/>
    </row>
    <row r="15" spans="1:25" ht="24.75" thickBot="1" x14ac:dyDescent="0.6">
      <c r="A15" s="130"/>
      <c r="B15" s="49"/>
      <c r="C15" s="50"/>
      <c r="D15" s="50"/>
      <c r="E15" s="50"/>
      <c r="F15" s="51"/>
      <c r="G15" s="51"/>
      <c r="H15" s="51"/>
      <c r="I15" s="51"/>
      <c r="J15" s="51"/>
      <c r="K15" s="51"/>
      <c r="L15" s="51"/>
      <c r="M15" s="51"/>
      <c r="N15" s="52"/>
      <c r="O15" s="53"/>
      <c r="P15" s="41"/>
      <c r="Q15" s="41"/>
    </row>
    <row r="16" spans="1:25" x14ac:dyDescent="0.55000000000000004">
      <c r="A16" s="128" t="s">
        <v>19</v>
      </c>
      <c r="B16" s="44" t="s">
        <v>38</v>
      </c>
      <c r="C16" s="109">
        <v>109</v>
      </c>
      <c r="D16" s="109">
        <v>47</v>
      </c>
      <c r="E16" s="109">
        <v>77</v>
      </c>
      <c r="F16" s="109">
        <v>47</v>
      </c>
      <c r="G16" s="109">
        <v>76</v>
      </c>
      <c r="H16" s="109">
        <v>59</v>
      </c>
      <c r="I16" s="109">
        <v>42</v>
      </c>
      <c r="J16" s="109">
        <v>0</v>
      </c>
      <c r="K16" s="109">
        <v>52</v>
      </c>
      <c r="L16" s="109">
        <v>92</v>
      </c>
      <c r="M16" s="123">
        <v>66</v>
      </c>
      <c r="N16" s="110">
        <v>96</v>
      </c>
      <c r="O16" s="111">
        <f t="shared" ref="O16:O24" si="5">SUM(C16:N16)</f>
        <v>763</v>
      </c>
      <c r="P16" s="41"/>
      <c r="Q16" s="41"/>
    </row>
    <row r="17" spans="1:21" x14ac:dyDescent="0.55000000000000004">
      <c r="A17" s="129"/>
      <c r="B17" s="11" t="s">
        <v>22</v>
      </c>
      <c r="C17" s="117">
        <v>160</v>
      </c>
      <c r="D17" s="117">
        <v>84</v>
      </c>
      <c r="E17" s="117">
        <v>191</v>
      </c>
      <c r="F17" s="117">
        <v>126</v>
      </c>
      <c r="G17" s="117">
        <v>172</v>
      </c>
      <c r="H17" s="117">
        <v>136</v>
      </c>
      <c r="I17" s="117">
        <v>100</v>
      </c>
      <c r="J17" s="117">
        <v>0</v>
      </c>
      <c r="K17" s="117">
        <v>123</v>
      </c>
      <c r="L17" s="117">
        <v>179</v>
      </c>
      <c r="M17" s="124">
        <v>128</v>
      </c>
      <c r="N17" s="118">
        <v>198</v>
      </c>
      <c r="O17" s="119">
        <f t="shared" si="5"/>
        <v>1597</v>
      </c>
      <c r="P17" s="41"/>
      <c r="Q17" s="41"/>
    </row>
    <row r="18" spans="1:21" x14ac:dyDescent="0.55000000000000004">
      <c r="A18" s="129"/>
      <c r="B18" s="19" t="s">
        <v>0</v>
      </c>
      <c r="C18" s="120">
        <v>31</v>
      </c>
      <c r="D18" s="120">
        <v>13</v>
      </c>
      <c r="E18" s="120">
        <v>29</v>
      </c>
      <c r="F18" s="120">
        <v>13</v>
      </c>
      <c r="G18" s="120">
        <v>25</v>
      </c>
      <c r="H18" s="120">
        <v>20</v>
      </c>
      <c r="I18" s="120">
        <v>16</v>
      </c>
      <c r="J18" s="120">
        <v>0</v>
      </c>
      <c r="K18" s="120">
        <v>19</v>
      </c>
      <c r="L18" s="120">
        <v>31</v>
      </c>
      <c r="M18" s="120">
        <v>22</v>
      </c>
      <c r="N18" s="121">
        <v>27</v>
      </c>
      <c r="O18" s="122">
        <f t="shared" si="5"/>
        <v>246</v>
      </c>
      <c r="P18" s="41"/>
      <c r="Q18" s="41"/>
    </row>
    <row r="19" spans="1:21" x14ac:dyDescent="0.55000000000000004">
      <c r="A19" s="129"/>
      <c r="B19" s="26" t="s">
        <v>13</v>
      </c>
      <c r="C19" s="27">
        <f>C16*V5</f>
        <v>40875</v>
      </c>
      <c r="D19" s="27">
        <f>D16*V5</f>
        <v>17625</v>
      </c>
      <c r="E19" s="27">
        <f>E16*V5</f>
        <v>28875</v>
      </c>
      <c r="F19" s="27">
        <f>F16*W5</f>
        <v>13160</v>
      </c>
      <c r="G19" s="27">
        <f>G16*W5</f>
        <v>21280</v>
      </c>
      <c r="H19" s="27">
        <f>H16*W5</f>
        <v>16520</v>
      </c>
      <c r="I19" s="27">
        <f>I16*X5</f>
        <v>11550</v>
      </c>
      <c r="J19" s="27">
        <f>J16*X5</f>
        <v>0</v>
      </c>
      <c r="K19" s="27">
        <f>K16*X5</f>
        <v>14300</v>
      </c>
      <c r="L19" s="27">
        <f>L16*X5</f>
        <v>25300</v>
      </c>
      <c r="M19" s="27">
        <f>M16*X5</f>
        <v>18150</v>
      </c>
      <c r="N19" s="27">
        <f>N16*X5</f>
        <v>26400</v>
      </c>
      <c r="O19" s="63">
        <f t="shared" si="5"/>
        <v>234035</v>
      </c>
      <c r="P19" s="84"/>
      <c r="Q19" s="41"/>
    </row>
    <row r="20" spans="1:21" x14ac:dyDescent="0.55000000000000004">
      <c r="A20" s="129"/>
      <c r="B20" s="11" t="s">
        <v>14</v>
      </c>
      <c r="C20" s="30">
        <f>C17*V7</f>
        <v>90560</v>
      </c>
      <c r="D20" s="30">
        <f>D17*V7</f>
        <v>47544</v>
      </c>
      <c r="E20" s="30">
        <f>E17*V7</f>
        <v>108106</v>
      </c>
      <c r="F20" s="30">
        <f>F17*W7</f>
        <v>45360</v>
      </c>
      <c r="G20" s="30">
        <f>G17*W7</f>
        <v>61920</v>
      </c>
      <c r="H20" s="30">
        <f>H17*W7</f>
        <v>48960</v>
      </c>
      <c r="I20" s="30">
        <f>I17*X7</f>
        <v>28000</v>
      </c>
      <c r="J20" s="30">
        <f>J17*X7</f>
        <v>0</v>
      </c>
      <c r="K20" s="30">
        <f>K17*X7</f>
        <v>34440</v>
      </c>
      <c r="L20" s="30">
        <f>L17*X7</f>
        <v>50120</v>
      </c>
      <c r="M20" s="30">
        <f>M17*X7</f>
        <v>35840</v>
      </c>
      <c r="N20" s="30">
        <f>N17*X7</f>
        <v>55440</v>
      </c>
      <c r="O20" s="64">
        <f t="shared" si="5"/>
        <v>606290</v>
      </c>
      <c r="P20" s="84"/>
      <c r="Q20" s="41"/>
    </row>
    <row r="21" spans="1:21" x14ac:dyDescent="0.55000000000000004">
      <c r="A21" s="129"/>
      <c r="B21" s="31" t="s">
        <v>15</v>
      </c>
      <c r="C21" s="32">
        <f>C18*V9</f>
        <v>26350</v>
      </c>
      <c r="D21" s="32">
        <f>D18*V9</f>
        <v>11050</v>
      </c>
      <c r="E21" s="32">
        <f>E18*V9</f>
        <v>24650</v>
      </c>
      <c r="F21" s="32">
        <f>F18*W9</f>
        <v>8710</v>
      </c>
      <c r="G21" s="32">
        <f>G18*W9</f>
        <v>16750</v>
      </c>
      <c r="H21" s="32">
        <f>H18*W9</f>
        <v>13400</v>
      </c>
      <c r="I21" s="32">
        <f>I18*X9</f>
        <v>9600</v>
      </c>
      <c r="J21" s="32">
        <f>J18*Y9</f>
        <v>0</v>
      </c>
      <c r="K21" s="32">
        <f>K18*X9</f>
        <v>11400</v>
      </c>
      <c r="L21" s="32">
        <f>L18*X9</f>
        <v>18600</v>
      </c>
      <c r="M21" s="32">
        <f>M18*X9</f>
        <v>13200</v>
      </c>
      <c r="N21" s="32">
        <f>N18*X9</f>
        <v>16200</v>
      </c>
      <c r="O21" s="65">
        <f t="shared" si="5"/>
        <v>169910</v>
      </c>
      <c r="P21" s="84"/>
      <c r="Q21" s="41"/>
    </row>
    <row r="22" spans="1:21" x14ac:dyDescent="0.55000000000000004">
      <c r="A22" s="129"/>
      <c r="B22" s="35" t="s">
        <v>30</v>
      </c>
      <c r="C22" s="43">
        <f t="shared" ref="C22:H22" si="6">SUM(C19:C21)</f>
        <v>157785</v>
      </c>
      <c r="D22" s="43">
        <f t="shared" si="6"/>
        <v>76219</v>
      </c>
      <c r="E22" s="43">
        <f t="shared" si="6"/>
        <v>161631</v>
      </c>
      <c r="F22" s="43">
        <f t="shared" si="6"/>
        <v>67230</v>
      </c>
      <c r="G22" s="43">
        <f t="shared" si="6"/>
        <v>99950</v>
      </c>
      <c r="H22" s="43">
        <f t="shared" si="6"/>
        <v>78880</v>
      </c>
      <c r="I22" s="43">
        <f>SUM(I19:I21)</f>
        <v>49150</v>
      </c>
      <c r="J22" s="43">
        <f>SUM(J19:J21)</f>
        <v>0</v>
      </c>
      <c r="K22" s="43">
        <f>SUM(K19:K21)</f>
        <v>60140</v>
      </c>
      <c r="L22" s="43">
        <f t="shared" ref="L22:N22" si="7">SUM(L19:L21)</f>
        <v>94020</v>
      </c>
      <c r="M22" s="43">
        <f t="shared" si="7"/>
        <v>67190</v>
      </c>
      <c r="N22" s="43">
        <f t="shared" si="7"/>
        <v>98040</v>
      </c>
      <c r="O22" s="69">
        <f t="shared" si="5"/>
        <v>1010235</v>
      </c>
      <c r="P22" s="85"/>
      <c r="Q22" s="41"/>
    </row>
    <row r="23" spans="1:21" x14ac:dyDescent="0.55000000000000004">
      <c r="A23" s="129"/>
      <c r="B23" s="6" t="s">
        <v>32</v>
      </c>
      <c r="C23" s="45">
        <v>14845</v>
      </c>
      <c r="D23" s="45">
        <v>5297</v>
      </c>
      <c r="E23" s="45">
        <v>14254</v>
      </c>
      <c r="F23" s="45">
        <v>6722</v>
      </c>
      <c r="G23" s="45">
        <v>11145</v>
      </c>
      <c r="H23" s="45">
        <v>7998</v>
      </c>
      <c r="I23" s="45">
        <v>6150</v>
      </c>
      <c r="J23" s="45">
        <v>0</v>
      </c>
      <c r="K23" s="74">
        <v>7160</v>
      </c>
      <c r="L23" s="74">
        <v>8092</v>
      </c>
      <c r="M23" s="74">
        <v>6141</v>
      </c>
      <c r="N23" s="89">
        <v>7169</v>
      </c>
      <c r="O23" s="66">
        <f t="shared" si="5"/>
        <v>94973</v>
      </c>
      <c r="P23" s="86"/>
      <c r="Q23" s="41"/>
    </row>
    <row r="24" spans="1:21" x14ac:dyDescent="0.55000000000000004">
      <c r="A24" s="129"/>
      <c r="B24" s="19" t="s">
        <v>17</v>
      </c>
      <c r="C24" s="96">
        <v>31</v>
      </c>
      <c r="D24" s="96">
        <v>17</v>
      </c>
      <c r="E24" s="96">
        <v>31</v>
      </c>
      <c r="F24" s="96">
        <v>26</v>
      </c>
      <c r="G24" s="96">
        <v>26</v>
      </c>
      <c r="H24" s="96">
        <v>23</v>
      </c>
      <c r="I24" s="96">
        <v>19</v>
      </c>
      <c r="J24" s="96">
        <v>0</v>
      </c>
      <c r="K24" s="96">
        <v>18</v>
      </c>
      <c r="L24" s="96">
        <v>31</v>
      </c>
      <c r="M24" s="96">
        <v>22</v>
      </c>
      <c r="N24" s="97">
        <v>30</v>
      </c>
      <c r="O24" s="92">
        <f t="shared" si="5"/>
        <v>274</v>
      </c>
      <c r="P24" s="42"/>
      <c r="Q24" s="41"/>
    </row>
    <row r="25" spans="1:21" x14ac:dyDescent="0.55000000000000004">
      <c r="A25" s="129"/>
      <c r="B25" s="59" t="s">
        <v>31</v>
      </c>
      <c r="C25" s="62">
        <f t="shared" ref="C25:I25" si="8">C23/C24</f>
        <v>478.87096774193549</v>
      </c>
      <c r="D25" s="62">
        <f t="shared" si="8"/>
        <v>311.58823529411762</v>
      </c>
      <c r="E25" s="62">
        <f t="shared" si="8"/>
        <v>459.80645161290323</v>
      </c>
      <c r="F25" s="62">
        <f t="shared" si="8"/>
        <v>258.53846153846155</v>
      </c>
      <c r="G25" s="62">
        <f t="shared" si="8"/>
        <v>428.65384615384613</v>
      </c>
      <c r="H25" s="62">
        <f t="shared" si="8"/>
        <v>347.73913043478262</v>
      </c>
      <c r="I25" s="62">
        <f t="shared" si="8"/>
        <v>323.68421052631578</v>
      </c>
      <c r="J25" s="60"/>
      <c r="K25" s="62">
        <f t="shared" ref="K25:M25" si="9">K23/K24</f>
        <v>397.77777777777777</v>
      </c>
      <c r="L25" s="62">
        <f t="shared" si="9"/>
        <v>261.03225806451616</v>
      </c>
      <c r="M25" s="62">
        <f t="shared" si="9"/>
        <v>279.13636363636363</v>
      </c>
      <c r="N25" s="62">
        <f>N23/N24</f>
        <v>238.96666666666667</v>
      </c>
      <c r="O25" s="67">
        <f>AVERAGE(C25:N25)</f>
        <v>344.16312449524423</v>
      </c>
      <c r="P25" s="85"/>
      <c r="Q25" s="41"/>
      <c r="U25" s="75"/>
    </row>
    <row r="26" spans="1:21" x14ac:dyDescent="0.55000000000000004">
      <c r="A26" s="129"/>
      <c r="B26" s="54" t="s">
        <v>33</v>
      </c>
      <c r="C26" s="55">
        <f>((((C23*21.9)+550)*1.07)-C22)-(C24*V12)</f>
        <v>186388.38500000001</v>
      </c>
      <c r="D26" s="55">
        <f>((((D23*21.9)+550)*1.07)-D22)-(D24*V12)</f>
        <v>46148.100999999995</v>
      </c>
      <c r="E26" s="55">
        <f>((((E23*21.9)+550)*1.07)-E22)-(E24*V12)</f>
        <v>168693.48200000002</v>
      </c>
      <c r="F26" s="55">
        <f>((((F23*21.9)+550)*1.07)-F22)-(F24*V12)</f>
        <v>87287.125999999989</v>
      </c>
      <c r="G26" s="55">
        <f>((((G23*21.9)+550)*1.07)-G22)-(G24*V12)</f>
        <v>158211.28499999997</v>
      </c>
      <c r="H26" s="55">
        <f>((((H23*21.9)+550)*1.07)-H22)-(H24*V12)</f>
        <v>105951.63399999999</v>
      </c>
      <c r="I26" s="55">
        <f>((((I23*21.9)+550)*1.07)-I22)-(I24*V12)</f>
        <v>92929.450000000012</v>
      </c>
      <c r="J26" s="73">
        <v>0</v>
      </c>
      <c r="K26" s="55">
        <f>((((K23*21.9)+550)*1.07)-K22)-(K24*V12)</f>
        <v>105744.78</v>
      </c>
      <c r="L26" s="55">
        <f>((((L23*21.9)+550)*1.07)-L22)-(L24*V12)</f>
        <v>91910.33600000001</v>
      </c>
      <c r="M26" s="55">
        <f>((((M23*21.9)+550)*1.07)-M22)-(M24*V12)</f>
        <v>74264.553000000014</v>
      </c>
      <c r="N26" s="55">
        <f>((((N23*21.9)+550)*1.07)-N22)-(N24*V12)</f>
        <v>66399.676999999996</v>
      </c>
      <c r="O26" s="68">
        <f>SUM(C26:N26)</f>
        <v>1183928.8089999999</v>
      </c>
      <c r="P26" s="87"/>
      <c r="Q26" s="41"/>
    </row>
    <row r="27" spans="1:21" ht="24.75" thickBot="1" x14ac:dyDescent="0.6">
      <c r="A27" s="130"/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2"/>
      <c r="O27" s="53"/>
      <c r="P27" s="41"/>
      <c r="Q27" s="41"/>
    </row>
    <row r="28" spans="1:21" x14ac:dyDescent="0.55000000000000004">
      <c r="A28" s="128" t="s">
        <v>20</v>
      </c>
      <c r="B28" s="44" t="s">
        <v>38</v>
      </c>
      <c r="C28" s="125">
        <v>97</v>
      </c>
      <c r="D28" s="125">
        <v>90</v>
      </c>
      <c r="E28" s="125">
        <v>108</v>
      </c>
      <c r="F28" s="125">
        <v>107</v>
      </c>
      <c r="G28" s="125">
        <v>112</v>
      </c>
      <c r="H28" s="125">
        <v>124</v>
      </c>
      <c r="I28" s="125">
        <v>24</v>
      </c>
      <c r="J28" s="125">
        <v>73</v>
      </c>
      <c r="K28" s="125">
        <v>61</v>
      </c>
      <c r="L28" s="125">
        <v>57</v>
      </c>
      <c r="M28" s="125">
        <v>51</v>
      </c>
      <c r="N28" s="126">
        <v>87</v>
      </c>
      <c r="O28" s="111">
        <f t="shared" ref="O28:O36" si="10">SUM(C28:N28)</f>
        <v>991</v>
      </c>
      <c r="P28" s="41"/>
      <c r="Q28" s="41"/>
    </row>
    <row r="29" spans="1:21" x14ac:dyDescent="0.55000000000000004">
      <c r="A29" s="129"/>
      <c r="B29" s="11" t="s">
        <v>22</v>
      </c>
      <c r="C29" s="112">
        <v>186</v>
      </c>
      <c r="D29" s="112">
        <v>180</v>
      </c>
      <c r="E29" s="112">
        <v>187</v>
      </c>
      <c r="F29" s="112">
        <v>164</v>
      </c>
      <c r="G29" s="112">
        <v>174</v>
      </c>
      <c r="H29" s="112">
        <v>186</v>
      </c>
      <c r="I29" s="112">
        <v>36</v>
      </c>
      <c r="J29" s="112">
        <v>0</v>
      </c>
      <c r="K29" s="112">
        <v>125</v>
      </c>
      <c r="L29" s="112">
        <v>114</v>
      </c>
      <c r="M29" s="112">
        <v>88</v>
      </c>
      <c r="N29" s="113">
        <v>149</v>
      </c>
      <c r="O29" s="114">
        <f t="shared" si="10"/>
        <v>1589</v>
      </c>
      <c r="P29" s="41"/>
      <c r="Q29" s="41"/>
    </row>
    <row r="30" spans="1:21" x14ac:dyDescent="0.55000000000000004">
      <c r="A30" s="129"/>
      <c r="B30" s="19" t="s">
        <v>0</v>
      </c>
      <c r="C30" s="115">
        <v>31</v>
      </c>
      <c r="D30" s="115">
        <v>29</v>
      </c>
      <c r="E30" s="115">
        <v>30</v>
      </c>
      <c r="F30" s="115">
        <v>28</v>
      </c>
      <c r="G30" s="115">
        <v>28</v>
      </c>
      <c r="H30" s="115">
        <v>31</v>
      </c>
      <c r="I30" s="115">
        <v>6</v>
      </c>
      <c r="J30" s="115">
        <v>24</v>
      </c>
      <c r="K30" s="115">
        <v>21</v>
      </c>
      <c r="L30" s="115">
        <v>19</v>
      </c>
      <c r="M30" s="115">
        <v>17</v>
      </c>
      <c r="N30" s="116">
        <v>30</v>
      </c>
      <c r="O30" s="127">
        <f t="shared" si="10"/>
        <v>294</v>
      </c>
      <c r="P30" s="41"/>
      <c r="Q30" s="41"/>
    </row>
    <row r="31" spans="1:21" x14ac:dyDescent="0.55000000000000004">
      <c r="A31" s="129"/>
      <c r="B31" s="26" t="s">
        <v>13</v>
      </c>
      <c r="C31" s="27">
        <f>C28*V5</f>
        <v>36375</v>
      </c>
      <c r="D31" s="27">
        <f>D28*V5</f>
        <v>33750</v>
      </c>
      <c r="E31" s="27">
        <f>E28*V5</f>
        <v>40500</v>
      </c>
      <c r="F31" s="27">
        <f>F28*V5</f>
        <v>40125</v>
      </c>
      <c r="G31" s="27">
        <f>G28*V5</f>
        <v>42000</v>
      </c>
      <c r="H31" s="27">
        <f>H28*V5</f>
        <v>46500</v>
      </c>
      <c r="I31" s="27">
        <f>I28*V5</f>
        <v>9000</v>
      </c>
      <c r="J31" s="27">
        <f>J28*V5</f>
        <v>27375</v>
      </c>
      <c r="K31" s="27">
        <f>K28*V5</f>
        <v>22875</v>
      </c>
      <c r="L31" s="27">
        <f>L28*V5</f>
        <v>21375</v>
      </c>
      <c r="M31" s="27">
        <f>M28*V5</f>
        <v>19125</v>
      </c>
      <c r="N31" s="27">
        <f>N28*V5</f>
        <v>32625</v>
      </c>
      <c r="O31" s="78">
        <f t="shared" si="10"/>
        <v>371625</v>
      </c>
      <c r="P31" s="84">
        <f>SUM(C31:N31)/12</f>
        <v>30968.75</v>
      </c>
      <c r="Q31" s="41"/>
    </row>
    <row r="32" spans="1:21" x14ac:dyDescent="0.55000000000000004">
      <c r="A32" s="129"/>
      <c r="B32" s="11" t="s">
        <v>14</v>
      </c>
      <c r="C32" s="30">
        <f>C29*V7</f>
        <v>105276</v>
      </c>
      <c r="D32" s="30">
        <f>D29*V7</f>
        <v>101880</v>
      </c>
      <c r="E32" s="30">
        <f>E29*V7</f>
        <v>105842</v>
      </c>
      <c r="F32" s="30">
        <f>F29*V7</f>
        <v>92824</v>
      </c>
      <c r="G32" s="30">
        <f>G29*V7</f>
        <v>98484</v>
      </c>
      <c r="H32" s="30">
        <f>H29*V7</f>
        <v>105276</v>
      </c>
      <c r="I32" s="30">
        <f>I29*V7</f>
        <v>20376</v>
      </c>
      <c r="J32" s="30">
        <f>J29*V7</f>
        <v>0</v>
      </c>
      <c r="K32" s="30">
        <f>K29*V7</f>
        <v>70750</v>
      </c>
      <c r="L32" s="30">
        <f>L29*V7</f>
        <v>64524</v>
      </c>
      <c r="M32" s="30">
        <f>M29*V7</f>
        <v>49808</v>
      </c>
      <c r="N32" s="30">
        <f>N29*V7</f>
        <v>84334</v>
      </c>
      <c r="O32" s="64">
        <f t="shared" si="10"/>
        <v>899374</v>
      </c>
      <c r="P32" s="84">
        <f t="shared" ref="P32:P33" si="11">SUM(C32:N32)/12</f>
        <v>74947.833333333328</v>
      </c>
      <c r="Q32" s="41"/>
    </row>
    <row r="33" spans="1:17" x14ac:dyDescent="0.55000000000000004">
      <c r="A33" s="129"/>
      <c r="B33" s="31" t="s">
        <v>15</v>
      </c>
      <c r="C33" s="32">
        <f>C30*V9</f>
        <v>26350</v>
      </c>
      <c r="D33" s="32">
        <f>D30*V9</f>
        <v>24650</v>
      </c>
      <c r="E33" s="32">
        <f>E30*V9</f>
        <v>25500</v>
      </c>
      <c r="F33" s="32">
        <f>F30*V9</f>
        <v>23800</v>
      </c>
      <c r="G33" s="32">
        <f>G30*V9</f>
        <v>23800</v>
      </c>
      <c r="H33" s="32">
        <f>H30*V9</f>
        <v>26350</v>
      </c>
      <c r="I33" s="32">
        <f>I30*V9</f>
        <v>5100</v>
      </c>
      <c r="J33" s="32">
        <f>J30*V9</f>
        <v>20400</v>
      </c>
      <c r="K33" s="32">
        <f>K30*V9</f>
        <v>17850</v>
      </c>
      <c r="L33" s="32">
        <f>L30*V9</f>
        <v>16150</v>
      </c>
      <c r="M33" s="32">
        <f>M30*V9</f>
        <v>14450</v>
      </c>
      <c r="N33" s="32">
        <f>N30*V9</f>
        <v>25500</v>
      </c>
      <c r="O33" s="79">
        <f t="shared" si="10"/>
        <v>249900</v>
      </c>
      <c r="P33" s="84">
        <f t="shared" si="11"/>
        <v>20825</v>
      </c>
      <c r="Q33" s="41"/>
    </row>
    <row r="34" spans="1:17" x14ac:dyDescent="0.55000000000000004">
      <c r="A34" s="129"/>
      <c r="B34" s="35" t="s">
        <v>30</v>
      </c>
      <c r="C34" s="101">
        <f t="shared" ref="C34:N34" si="12">SUM(C31:C33)</f>
        <v>168001</v>
      </c>
      <c r="D34" s="101">
        <f t="shared" si="12"/>
        <v>160280</v>
      </c>
      <c r="E34" s="101">
        <f t="shared" si="12"/>
        <v>171842</v>
      </c>
      <c r="F34" s="101">
        <f t="shared" si="12"/>
        <v>156749</v>
      </c>
      <c r="G34" s="101">
        <f t="shared" si="12"/>
        <v>164284</v>
      </c>
      <c r="H34" s="101">
        <f t="shared" si="12"/>
        <v>178126</v>
      </c>
      <c r="I34" s="101">
        <f t="shared" si="12"/>
        <v>34476</v>
      </c>
      <c r="J34" s="101">
        <f t="shared" si="12"/>
        <v>47775</v>
      </c>
      <c r="K34" s="101">
        <f t="shared" si="12"/>
        <v>111475</v>
      </c>
      <c r="L34" s="101">
        <f t="shared" si="12"/>
        <v>102049</v>
      </c>
      <c r="M34" s="101">
        <f t="shared" si="12"/>
        <v>83383</v>
      </c>
      <c r="N34" s="102">
        <f t="shared" si="12"/>
        <v>142459</v>
      </c>
      <c r="O34" s="69">
        <f t="shared" si="10"/>
        <v>1520899</v>
      </c>
      <c r="P34" s="85"/>
      <c r="Q34" s="41"/>
    </row>
    <row r="35" spans="1:17" x14ac:dyDescent="0.55000000000000004">
      <c r="A35" s="129"/>
      <c r="B35" s="11" t="s">
        <v>16</v>
      </c>
      <c r="C35" s="30">
        <v>8633</v>
      </c>
      <c r="D35" s="30">
        <v>7903</v>
      </c>
      <c r="E35" s="30">
        <v>8173</v>
      </c>
      <c r="F35" s="30">
        <v>6856</v>
      </c>
      <c r="G35" s="30">
        <v>13895</v>
      </c>
      <c r="H35" s="30">
        <v>13264</v>
      </c>
      <c r="I35" s="30">
        <v>2937</v>
      </c>
      <c r="J35" s="30">
        <v>11086</v>
      </c>
      <c r="K35" s="30">
        <v>9739</v>
      </c>
      <c r="L35" s="30">
        <v>7422</v>
      </c>
      <c r="M35" s="30">
        <v>7119</v>
      </c>
      <c r="N35" s="88">
        <v>14846</v>
      </c>
      <c r="O35" s="66">
        <f t="shared" si="10"/>
        <v>111873</v>
      </c>
      <c r="P35" s="86"/>
      <c r="Q35" s="41"/>
    </row>
    <row r="36" spans="1:17" x14ac:dyDescent="0.55000000000000004">
      <c r="A36" s="129"/>
      <c r="B36" s="11" t="s">
        <v>17</v>
      </c>
      <c r="C36" s="94">
        <v>31</v>
      </c>
      <c r="D36" s="94">
        <v>30</v>
      </c>
      <c r="E36" s="94">
        <v>31</v>
      </c>
      <c r="F36" s="94">
        <v>29</v>
      </c>
      <c r="G36" s="94">
        <v>28</v>
      </c>
      <c r="H36" s="94">
        <v>31</v>
      </c>
      <c r="I36" s="94">
        <v>5</v>
      </c>
      <c r="J36" s="94">
        <v>23</v>
      </c>
      <c r="K36" s="94">
        <v>21</v>
      </c>
      <c r="L36" s="94">
        <v>16</v>
      </c>
      <c r="M36" s="94">
        <v>17</v>
      </c>
      <c r="N36" s="95">
        <v>30</v>
      </c>
      <c r="O36" s="93">
        <f t="shared" si="10"/>
        <v>292</v>
      </c>
      <c r="P36" s="42"/>
      <c r="Q36" s="41"/>
    </row>
    <row r="37" spans="1:17" x14ac:dyDescent="0.55000000000000004">
      <c r="A37" s="129"/>
      <c r="B37" s="59" t="s">
        <v>31</v>
      </c>
      <c r="C37" s="62">
        <f t="shared" ref="C37:N37" si="13">C35/C36</f>
        <v>278.48387096774195</v>
      </c>
      <c r="D37" s="62">
        <f t="shared" si="13"/>
        <v>263.43333333333334</v>
      </c>
      <c r="E37" s="62">
        <f t="shared" si="13"/>
        <v>263.64516129032256</v>
      </c>
      <c r="F37" s="62">
        <f t="shared" si="13"/>
        <v>236.41379310344828</v>
      </c>
      <c r="G37" s="62">
        <f t="shared" si="13"/>
        <v>496.25</v>
      </c>
      <c r="H37" s="62">
        <f t="shared" si="13"/>
        <v>427.87096774193549</v>
      </c>
      <c r="I37" s="62">
        <f t="shared" si="13"/>
        <v>587.4</v>
      </c>
      <c r="J37" s="62">
        <f t="shared" si="13"/>
        <v>482</v>
      </c>
      <c r="K37" s="62">
        <f t="shared" si="13"/>
        <v>463.76190476190476</v>
      </c>
      <c r="L37" s="62">
        <f t="shared" si="13"/>
        <v>463.875</v>
      </c>
      <c r="M37" s="62">
        <f t="shared" si="13"/>
        <v>418.76470588235293</v>
      </c>
      <c r="N37" s="62">
        <f t="shared" si="13"/>
        <v>494.86666666666667</v>
      </c>
      <c r="O37" s="67">
        <f>AVERAGE(C37:E37)</f>
        <v>268.52078853046595</v>
      </c>
      <c r="P37" s="85"/>
    </row>
    <row r="38" spans="1:17" x14ac:dyDescent="0.55000000000000004">
      <c r="A38" s="129"/>
      <c r="B38" s="54" t="s">
        <v>33</v>
      </c>
      <c r="C38" s="55">
        <f>((((C35*21.9)+550)*1.07)-C34)-(C36*V13)</f>
        <v>32234.089000000007</v>
      </c>
      <c r="D38" s="55">
        <f>((((D35*21.9)+550)*1.07)-D34)-(D36*V13)</f>
        <v>22934.498999999982</v>
      </c>
      <c r="E38" s="55">
        <f>((((E35*21.9)+550)*1.07)-E34)-(E36*V13)</f>
        <v>17613.908999999985</v>
      </c>
      <c r="F38" s="55">
        <f>((((F35*21.9)+550)*1.07)-F34)-(F36*V13)</f>
        <v>2016.6480000000156</v>
      </c>
      <c r="G38" s="55">
        <f>((((G35*21.9)+550)*1.07)-G34)-(G36*V13)</f>
        <v>159512.03500000003</v>
      </c>
      <c r="H38" s="55">
        <f>((((H35*21.9)+550)*1.07)-H34)-(H36*V13)</f>
        <v>130627.31199999998</v>
      </c>
      <c r="I38" s="103">
        <f>((((I35*21.9)+550)*1.07)-I34)-(I36*V13)</f>
        <v>34507.721000000005</v>
      </c>
      <c r="J38" s="55">
        <f>((((J35*21.9)+550)*1.07)-J34)-(J36*V13)</f>
        <v>210625.23800000001</v>
      </c>
      <c r="K38" s="55">
        <f>((((K35*21.9)+550)*1.07)-K34)-(K36*V13)</f>
        <v>115531.98699999999</v>
      </c>
      <c r="L38" s="55">
        <f>((((L35*21.9)+550)*1.07)-L34)-(L36*V13)</f>
        <v>71091.225999999995</v>
      </c>
      <c r="M38" s="55">
        <f>((((M35*21.9)+550)*1.07)-M34)-(M36*V13)</f>
        <v>82571.526999999973</v>
      </c>
      <c r="N38" s="55">
        <f>((((N35*21.9)+550)*1.07)-N34)-(N36*V13)</f>
        <v>203450.81799999997</v>
      </c>
      <c r="O38" s="68">
        <f>SUM(C38:N38)</f>
        <v>1082717.0090000001</v>
      </c>
      <c r="P38" s="87"/>
    </row>
    <row r="39" spans="1:17" ht="24.75" thickBot="1" x14ac:dyDescent="0.6">
      <c r="A39" s="130"/>
      <c r="B39" s="70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2"/>
      <c r="O39" s="53"/>
      <c r="P39" s="41"/>
    </row>
    <row r="40" spans="1:17" x14ac:dyDescent="0.55000000000000004">
      <c r="A40" s="128" t="s">
        <v>40</v>
      </c>
      <c r="B40" s="44" t="s">
        <v>38</v>
      </c>
      <c r="C40" s="7">
        <v>91</v>
      </c>
      <c r="D40" s="7">
        <v>109</v>
      </c>
      <c r="E40" s="7">
        <v>97</v>
      </c>
      <c r="F40" s="7">
        <v>92</v>
      </c>
      <c r="G40" s="7">
        <v>15</v>
      </c>
      <c r="H40" s="7">
        <v>27</v>
      </c>
      <c r="I40" s="7">
        <v>32</v>
      </c>
      <c r="J40" s="98">
        <v>79</v>
      </c>
      <c r="K40" s="7">
        <v>84</v>
      </c>
      <c r="L40" s="7">
        <v>81</v>
      </c>
      <c r="M40" s="7">
        <v>59</v>
      </c>
      <c r="N40" s="8">
        <v>102</v>
      </c>
      <c r="O40" s="47">
        <f t="shared" ref="O40:O48" si="14">SUM(C40:N40)</f>
        <v>868</v>
      </c>
    </row>
    <row r="41" spans="1:17" x14ac:dyDescent="0.55000000000000004">
      <c r="A41" s="129"/>
      <c r="B41" s="11" t="s">
        <v>22</v>
      </c>
      <c r="C41" s="12">
        <v>162</v>
      </c>
      <c r="D41" s="12">
        <v>199</v>
      </c>
      <c r="E41" s="12">
        <v>231</v>
      </c>
      <c r="F41" s="12">
        <v>208</v>
      </c>
      <c r="G41" s="12">
        <v>47</v>
      </c>
      <c r="H41" s="12">
        <v>54</v>
      </c>
      <c r="I41" s="12">
        <v>96</v>
      </c>
      <c r="J41" s="99">
        <v>175</v>
      </c>
      <c r="K41" s="12">
        <v>140</v>
      </c>
      <c r="L41" s="12">
        <v>144</v>
      </c>
      <c r="M41" s="12">
        <v>161</v>
      </c>
      <c r="N41" s="13">
        <v>169</v>
      </c>
      <c r="O41" s="48">
        <f t="shared" si="14"/>
        <v>1786</v>
      </c>
    </row>
    <row r="42" spans="1:17" x14ac:dyDescent="0.55000000000000004">
      <c r="A42" s="129"/>
      <c r="B42" s="19" t="s">
        <v>0</v>
      </c>
      <c r="C42" s="20">
        <v>29</v>
      </c>
      <c r="D42" s="20">
        <v>31</v>
      </c>
      <c r="E42" s="20">
        <v>31</v>
      </c>
      <c r="F42" s="20">
        <v>31</v>
      </c>
      <c r="G42" s="20">
        <v>8</v>
      </c>
      <c r="H42" s="20">
        <v>9</v>
      </c>
      <c r="I42" s="20">
        <v>12</v>
      </c>
      <c r="J42" s="100">
        <v>28</v>
      </c>
      <c r="K42" s="20">
        <v>27</v>
      </c>
      <c r="L42" s="20">
        <v>24</v>
      </c>
      <c r="M42" s="20">
        <v>27</v>
      </c>
      <c r="N42" s="21">
        <v>29</v>
      </c>
      <c r="O42" s="77">
        <f t="shared" si="14"/>
        <v>286</v>
      </c>
    </row>
    <row r="43" spans="1:17" x14ac:dyDescent="0.55000000000000004">
      <c r="A43" s="129"/>
      <c r="B43" s="26" t="s">
        <v>13</v>
      </c>
      <c r="C43" s="27">
        <f>C40*U5</f>
        <v>25480</v>
      </c>
      <c r="D43" s="27">
        <f>D40*U5</f>
        <v>30520</v>
      </c>
      <c r="E43" s="27">
        <f>E40*U5</f>
        <v>27160</v>
      </c>
      <c r="F43" s="27">
        <f>F40*U5</f>
        <v>25760</v>
      </c>
      <c r="G43" s="27">
        <f>G40*U5</f>
        <v>4200</v>
      </c>
      <c r="H43" s="27">
        <f>H40*U5</f>
        <v>7560</v>
      </c>
      <c r="I43" s="27">
        <f>I40*V5</f>
        <v>12000</v>
      </c>
      <c r="J43" s="27">
        <f>J40*V5</f>
        <v>29625</v>
      </c>
      <c r="K43" s="27">
        <f>K40*V5</f>
        <v>31500</v>
      </c>
      <c r="L43" s="27">
        <f>L40*V5</f>
        <v>30375</v>
      </c>
      <c r="M43" s="27">
        <f>M40*V5</f>
        <v>22125</v>
      </c>
      <c r="N43" s="27">
        <f>N40*V5</f>
        <v>38250</v>
      </c>
      <c r="O43" s="78">
        <f t="shared" si="14"/>
        <v>284555</v>
      </c>
      <c r="P43" s="84">
        <f>SUM(C43:N43)/12</f>
        <v>23712.916666666668</v>
      </c>
    </row>
    <row r="44" spans="1:17" x14ac:dyDescent="0.55000000000000004">
      <c r="A44" s="129"/>
      <c r="B44" s="11" t="s">
        <v>14</v>
      </c>
      <c r="C44" s="30">
        <f>C41*U7</f>
        <v>58320</v>
      </c>
      <c r="D44" s="30">
        <f>D41*U7</f>
        <v>71640</v>
      </c>
      <c r="E44" s="30">
        <f>E41*U7</f>
        <v>83160</v>
      </c>
      <c r="F44" s="30">
        <f>F41*U7</f>
        <v>74880</v>
      </c>
      <c r="G44" s="30">
        <f>G41*U7</f>
        <v>16920</v>
      </c>
      <c r="H44" s="30">
        <f>H41*U7</f>
        <v>19440</v>
      </c>
      <c r="I44" s="30">
        <f>I41*V7</f>
        <v>54336</v>
      </c>
      <c r="J44" s="30">
        <f>J41*V7</f>
        <v>99050</v>
      </c>
      <c r="K44" s="30">
        <f>K41*V7</f>
        <v>79240</v>
      </c>
      <c r="L44" s="30">
        <f>L41*V7</f>
        <v>81504</v>
      </c>
      <c r="M44" s="30">
        <f>M41*V7</f>
        <v>91126</v>
      </c>
      <c r="N44" s="30">
        <f>N41*V7</f>
        <v>95654</v>
      </c>
      <c r="O44" s="64">
        <f t="shared" si="14"/>
        <v>825270</v>
      </c>
      <c r="P44" s="84">
        <f t="shared" ref="P44:P45" si="15">SUM(C44:N44)/12</f>
        <v>68772.5</v>
      </c>
    </row>
    <row r="45" spans="1:17" x14ac:dyDescent="0.55000000000000004">
      <c r="A45" s="129"/>
      <c r="B45" s="31" t="s">
        <v>15</v>
      </c>
      <c r="C45" s="32">
        <f>C42*U9</f>
        <v>19430</v>
      </c>
      <c r="D45" s="32">
        <f>D42*U9</f>
        <v>20770</v>
      </c>
      <c r="E45" s="32">
        <f>E42*U9</f>
        <v>20770</v>
      </c>
      <c r="F45" s="32">
        <f>F42*U9</f>
        <v>20770</v>
      </c>
      <c r="G45" s="32">
        <f>G42*U9</f>
        <v>5360</v>
      </c>
      <c r="H45" s="32">
        <f>H42*U9</f>
        <v>6030</v>
      </c>
      <c r="I45" s="32">
        <f>I42*V9</f>
        <v>10200</v>
      </c>
      <c r="J45" s="32">
        <f>J42*V9</f>
        <v>23800</v>
      </c>
      <c r="K45" s="32">
        <f>K42*V9</f>
        <v>22950</v>
      </c>
      <c r="L45" s="32">
        <f>L42*V9</f>
        <v>20400</v>
      </c>
      <c r="M45" s="32">
        <f>M42*V9</f>
        <v>22950</v>
      </c>
      <c r="N45" s="32">
        <f>N42*V9</f>
        <v>24650</v>
      </c>
      <c r="O45" s="79">
        <f t="shared" si="14"/>
        <v>218080</v>
      </c>
      <c r="P45" s="84">
        <f t="shared" si="15"/>
        <v>18173.333333333332</v>
      </c>
    </row>
    <row r="46" spans="1:17" x14ac:dyDescent="0.55000000000000004">
      <c r="A46" s="129"/>
      <c r="B46" s="35" t="s">
        <v>30</v>
      </c>
      <c r="C46" s="101">
        <f t="shared" ref="C46:N46" si="16">SUM(C43:C45)</f>
        <v>103230</v>
      </c>
      <c r="D46" s="101">
        <f t="shared" si="16"/>
        <v>122930</v>
      </c>
      <c r="E46" s="101">
        <f t="shared" si="16"/>
        <v>131090</v>
      </c>
      <c r="F46" s="101">
        <f t="shared" si="16"/>
        <v>121410</v>
      </c>
      <c r="G46" s="101">
        <f t="shared" si="16"/>
        <v>26480</v>
      </c>
      <c r="H46" s="101">
        <f t="shared" si="16"/>
        <v>33030</v>
      </c>
      <c r="I46" s="101">
        <f t="shared" si="16"/>
        <v>76536</v>
      </c>
      <c r="J46" s="101">
        <f t="shared" si="16"/>
        <v>152475</v>
      </c>
      <c r="K46" s="101">
        <f t="shared" si="16"/>
        <v>133690</v>
      </c>
      <c r="L46" s="101">
        <f t="shared" si="16"/>
        <v>132279</v>
      </c>
      <c r="M46" s="101">
        <f t="shared" si="16"/>
        <v>136201</v>
      </c>
      <c r="N46" s="102">
        <f t="shared" si="16"/>
        <v>158554</v>
      </c>
      <c r="O46" s="69">
        <f t="shared" si="14"/>
        <v>1327905</v>
      </c>
    </row>
    <row r="47" spans="1:17" x14ac:dyDescent="0.55000000000000004">
      <c r="A47" s="129"/>
      <c r="B47" s="11" t="s">
        <v>16</v>
      </c>
      <c r="C47" s="30">
        <v>10965</v>
      </c>
      <c r="D47" s="30">
        <v>10082</v>
      </c>
      <c r="E47" s="106">
        <v>19921</v>
      </c>
      <c r="F47" s="106">
        <v>20220</v>
      </c>
      <c r="G47" s="106">
        <v>11886</v>
      </c>
      <c r="H47" s="107">
        <v>4197</v>
      </c>
      <c r="I47" s="30">
        <v>5519</v>
      </c>
      <c r="J47" s="30">
        <v>14200</v>
      </c>
      <c r="K47" s="30">
        <v>13893</v>
      </c>
      <c r="L47" s="30">
        <v>12805</v>
      </c>
      <c r="M47" s="30">
        <v>15450</v>
      </c>
      <c r="N47" s="88">
        <v>15229</v>
      </c>
      <c r="O47" s="66">
        <f t="shared" si="14"/>
        <v>154367</v>
      </c>
    </row>
    <row r="48" spans="1:17" x14ac:dyDescent="0.55000000000000004">
      <c r="A48" s="129"/>
      <c r="B48" s="11" t="s">
        <v>17</v>
      </c>
      <c r="C48" s="94">
        <v>29</v>
      </c>
      <c r="D48" s="94">
        <v>30</v>
      </c>
      <c r="E48" s="94">
        <v>31</v>
      </c>
      <c r="F48" s="94">
        <v>31</v>
      </c>
      <c r="G48" s="94">
        <v>18</v>
      </c>
      <c r="H48" s="94">
        <v>9</v>
      </c>
      <c r="I48" s="94">
        <v>12</v>
      </c>
      <c r="J48" s="94">
        <v>31</v>
      </c>
      <c r="K48" s="94">
        <v>29</v>
      </c>
      <c r="L48" s="94">
        <v>23</v>
      </c>
      <c r="M48" s="94">
        <v>30</v>
      </c>
      <c r="N48" s="95">
        <v>30</v>
      </c>
      <c r="O48" s="93">
        <f t="shared" si="14"/>
        <v>303</v>
      </c>
    </row>
    <row r="49" spans="1:15" x14ac:dyDescent="0.55000000000000004">
      <c r="A49" s="129"/>
      <c r="B49" s="59" t="s">
        <v>31</v>
      </c>
      <c r="C49" s="62">
        <f t="shared" ref="C49:N49" si="17">C47/C48</f>
        <v>378.10344827586209</v>
      </c>
      <c r="D49" s="62">
        <f t="shared" si="17"/>
        <v>336.06666666666666</v>
      </c>
      <c r="E49" s="105">
        <f t="shared" si="17"/>
        <v>642.61290322580646</v>
      </c>
      <c r="F49" s="105">
        <f t="shared" si="17"/>
        <v>652.25806451612902</v>
      </c>
      <c r="G49" s="105">
        <f t="shared" si="17"/>
        <v>660.33333333333337</v>
      </c>
      <c r="H49" s="108">
        <f t="shared" si="17"/>
        <v>466.33333333333331</v>
      </c>
      <c r="I49" s="62">
        <f t="shared" si="17"/>
        <v>459.91666666666669</v>
      </c>
      <c r="J49" s="62">
        <f t="shared" si="17"/>
        <v>458.06451612903226</v>
      </c>
      <c r="K49" s="62">
        <f t="shared" si="17"/>
        <v>479.06896551724139</v>
      </c>
      <c r="L49" s="62">
        <f t="shared" si="17"/>
        <v>556.73913043478262</v>
      </c>
      <c r="M49" s="62">
        <f t="shared" si="17"/>
        <v>515</v>
      </c>
      <c r="N49" s="62">
        <f t="shared" si="17"/>
        <v>507.63333333333333</v>
      </c>
      <c r="O49" s="67">
        <f>AVERAGE(C49:E49)</f>
        <v>452.26100605611174</v>
      </c>
    </row>
    <row r="50" spans="1:15" x14ac:dyDescent="0.55000000000000004">
      <c r="A50" s="129"/>
      <c r="B50" s="54" t="s">
        <v>33</v>
      </c>
      <c r="C50" s="55">
        <f>((((C47*21.9)+550)*1.07)-C46)-(C48*V25)</f>
        <v>154301.34499999997</v>
      </c>
      <c r="D50" s="55">
        <f>((((D47*21.9)+550)*1.07)-D46)-(D48*V25)</f>
        <v>113910.00599999999</v>
      </c>
      <c r="E50" s="55">
        <f>((((E47*21.9)+550)*1.07)-E46)-(E48*V25)</f>
        <v>336307.29300000001</v>
      </c>
      <c r="F50" s="55">
        <f>((((F47*21.9)+550)*1.07)-F46)-(F48*V25)</f>
        <v>352993.76</v>
      </c>
      <c r="G50" s="55">
        <f>((((G47*21.9)+550)*1.07)-G46)-(G48*V25)</f>
        <v>252633.13800000004</v>
      </c>
      <c r="H50" s="55">
        <f>((((H47*21.9)+550)*1.07)-H46)-(H48*V25)</f>
        <v>65906.800999999992</v>
      </c>
      <c r="I50" s="103">
        <f>((((I47*21.9)+550)*1.07)-I46)-(I48*V25)</f>
        <v>53379.226999999999</v>
      </c>
      <c r="J50" s="55">
        <f>((((J47*21.9)+550)*1.07)-J46)-(J48*V25)</f>
        <v>180862.10000000003</v>
      </c>
      <c r="K50" s="55">
        <f>((((K47*21.9)+550)*1.07)-K46)-(K48*V25)</f>
        <v>192453.16899999999</v>
      </c>
      <c r="L50" s="55">
        <f>((((L47*21.9)+550)*1.07)-L46)-(L48*V25)</f>
        <v>168369.065</v>
      </c>
      <c r="M50" s="55">
        <f>((((M47*21.9)+550)*1.07)-M46)-(M48*V25)</f>
        <v>226427.35000000003</v>
      </c>
      <c r="N50" s="55">
        <f>((((N47*21.9)+550)*1.07)-N46)-(N48*V25)</f>
        <v>198895.65700000001</v>
      </c>
      <c r="O50" s="68">
        <f>SUM(C50:N50)</f>
        <v>2296438.9109999998</v>
      </c>
    </row>
    <row r="51" spans="1:15" ht="24.75" thickBot="1" x14ac:dyDescent="0.6">
      <c r="A51" s="130"/>
      <c r="B51" s="70"/>
      <c r="C51" s="71"/>
      <c r="D51" s="71"/>
      <c r="E51" s="104" t="s">
        <v>41</v>
      </c>
      <c r="F51" s="104" t="s">
        <v>42</v>
      </c>
      <c r="G51" s="104" t="s">
        <v>43</v>
      </c>
      <c r="H51" s="104"/>
      <c r="I51" s="71"/>
      <c r="J51" s="71"/>
      <c r="K51" s="71"/>
      <c r="L51" s="71"/>
      <c r="M51" s="71"/>
      <c r="N51" s="72"/>
      <c r="O51" s="53"/>
    </row>
  </sheetData>
  <mergeCells count="7">
    <mergeCell ref="A40:A51"/>
    <mergeCell ref="A1:O1"/>
    <mergeCell ref="R3:R4"/>
    <mergeCell ref="S3:S4"/>
    <mergeCell ref="A4:A15"/>
    <mergeCell ref="A16:A27"/>
    <mergeCell ref="A28:A3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84" orientation="landscape" r:id="rId1"/>
  <rowBreaks count="1" manualBreakCount="1">
    <brk id="3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รายปีงบประมาณ</vt:lpstr>
      <vt:lpstr>รายปีงบประมาณ!Print_Area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Legion</dc:creator>
  <cp:lastModifiedBy>Legion</cp:lastModifiedBy>
  <cp:lastPrinted>2025-02-02T06:28:08Z</cp:lastPrinted>
  <dcterms:created xsi:type="dcterms:W3CDTF">2025-01-02T03:07:43Z</dcterms:created>
  <dcterms:modified xsi:type="dcterms:W3CDTF">2025-02-02T06:44:06Z</dcterms:modified>
</cp:coreProperties>
</file>